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santamaria\Desktop\Early Childhood\GSRP\"/>
    </mc:Choice>
  </mc:AlternateContent>
  <bookViews>
    <workbookView xWindow="0" yWindow="0" windowWidth="21600" windowHeight="9750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15" i="1"/>
  <c r="K16" i="1"/>
  <c r="K17" i="1"/>
  <c r="K18" i="1"/>
  <c r="K19" i="1"/>
  <c r="K20" i="1"/>
  <c r="K21" i="1"/>
  <c r="K22" i="1"/>
  <c r="K23" i="1"/>
  <c r="K15" i="1"/>
  <c r="H16" i="1"/>
  <c r="H17" i="1"/>
  <c r="H18" i="1"/>
  <c r="H19" i="1"/>
  <c r="H20" i="1"/>
  <c r="H21" i="1"/>
  <c r="H22" i="1"/>
  <c r="H23" i="1"/>
  <c r="H15" i="1"/>
  <c r="E16" i="1"/>
  <c r="E17" i="1"/>
  <c r="E18" i="1"/>
  <c r="E19" i="1"/>
  <c r="E20" i="1"/>
  <c r="E21" i="1"/>
  <c r="E22" i="1"/>
  <c r="E23" i="1"/>
  <c r="E15" i="1"/>
  <c r="B16" i="1"/>
  <c r="B17" i="1"/>
  <c r="B18" i="1"/>
  <c r="B19" i="1"/>
  <c r="B20" i="1"/>
  <c r="B21" i="1"/>
  <c r="B22" i="1"/>
  <c r="B23" i="1"/>
  <c r="B15" i="1"/>
  <c r="N11" i="1"/>
  <c r="O11" i="1"/>
  <c r="K11" i="1"/>
  <c r="M11" i="1"/>
  <c r="H11" i="1"/>
  <c r="I11" i="1"/>
  <c r="G11" i="1"/>
  <c r="F11" i="1"/>
  <c r="B11" i="1"/>
  <c r="D11" i="1"/>
  <c r="N10" i="1"/>
  <c r="O10" i="1"/>
  <c r="K10" i="1"/>
  <c r="L10" i="1"/>
  <c r="H10" i="1"/>
  <c r="J10" i="1"/>
  <c r="G10" i="1"/>
  <c r="F10" i="1"/>
  <c r="B10" i="1"/>
  <c r="C10" i="1"/>
  <c r="N9" i="1"/>
  <c r="P9" i="1"/>
  <c r="K9" i="1"/>
  <c r="L9" i="1"/>
  <c r="H9" i="1"/>
  <c r="J9" i="1"/>
  <c r="G9" i="1"/>
  <c r="F9" i="1"/>
  <c r="B9" i="1"/>
  <c r="C9" i="1"/>
  <c r="N8" i="1"/>
  <c r="P8" i="1"/>
  <c r="K8" i="1"/>
  <c r="M8" i="1"/>
  <c r="H8" i="1"/>
  <c r="J8" i="1"/>
  <c r="G8" i="1"/>
  <c r="F8" i="1"/>
  <c r="B8" i="1"/>
  <c r="D8" i="1"/>
  <c r="N7" i="1"/>
  <c r="O7" i="1"/>
  <c r="K7" i="1"/>
  <c r="L7" i="1"/>
  <c r="H7" i="1"/>
  <c r="J7" i="1"/>
  <c r="G7" i="1"/>
  <c r="F7" i="1"/>
  <c r="B7" i="1"/>
  <c r="C7" i="1"/>
  <c r="N6" i="1"/>
  <c r="O6" i="1"/>
  <c r="K6" i="1"/>
  <c r="L6" i="1"/>
  <c r="H6" i="1"/>
  <c r="J6" i="1"/>
  <c r="G6" i="1"/>
  <c r="F6" i="1"/>
  <c r="B6" i="1"/>
  <c r="C6" i="1"/>
  <c r="N5" i="1"/>
  <c r="P5" i="1"/>
  <c r="K5" i="1"/>
  <c r="L5" i="1"/>
  <c r="H5" i="1"/>
  <c r="I5" i="1"/>
  <c r="G5" i="1"/>
  <c r="F5" i="1"/>
  <c r="B5" i="1"/>
  <c r="C5" i="1"/>
  <c r="N4" i="1"/>
  <c r="P4" i="1"/>
  <c r="K4" i="1"/>
  <c r="M4" i="1"/>
  <c r="H4" i="1"/>
  <c r="J4" i="1"/>
  <c r="G4" i="1"/>
  <c r="F4" i="1"/>
  <c r="B4" i="1"/>
  <c r="C4" i="1"/>
  <c r="N3" i="1"/>
  <c r="O3" i="1"/>
  <c r="K3" i="1"/>
  <c r="L3" i="1"/>
  <c r="H3" i="1"/>
  <c r="J3" i="1"/>
  <c r="G3" i="1"/>
  <c r="F3" i="1"/>
  <c r="B3" i="1"/>
  <c r="C3" i="1"/>
  <c r="P3" i="1"/>
  <c r="P7" i="1"/>
  <c r="P6" i="1"/>
  <c r="J5" i="1"/>
  <c r="D10" i="1"/>
  <c r="D3" i="1"/>
  <c r="D6" i="1"/>
  <c r="D7" i="1"/>
  <c r="C11" i="1"/>
  <c r="I7" i="1"/>
  <c r="P11" i="1"/>
  <c r="O4" i="1"/>
  <c r="M6" i="1"/>
  <c r="M3" i="1"/>
  <c r="I4" i="1"/>
  <c r="M7" i="1"/>
  <c r="I8" i="1"/>
  <c r="M10" i="1"/>
  <c r="J11" i="1"/>
  <c r="P10" i="1"/>
  <c r="L11" i="1"/>
  <c r="D5" i="1"/>
  <c r="D9" i="1"/>
  <c r="M9" i="1"/>
  <c r="C8" i="1"/>
  <c r="L8" i="1"/>
  <c r="O5" i="1"/>
  <c r="I6" i="1"/>
  <c r="O9" i="1"/>
  <c r="I10" i="1"/>
  <c r="I3" i="1"/>
  <c r="M5" i="1"/>
  <c r="L4" i="1"/>
  <c r="D4" i="1"/>
  <c r="O8" i="1"/>
  <c r="I9" i="1"/>
  <c r="C15" i="1"/>
  <c r="D15" i="1"/>
  <c r="C20" i="1"/>
  <c r="D20" i="1"/>
  <c r="D18" i="1"/>
  <c r="C18" i="1"/>
  <c r="C17" i="1"/>
  <c r="D17" i="1"/>
  <c r="C22" i="1"/>
  <c r="D22" i="1"/>
  <c r="C23" i="1"/>
  <c r="D23" i="1"/>
  <c r="C21" i="1"/>
  <c r="D21" i="1"/>
  <c r="D16" i="1"/>
  <c r="C16" i="1"/>
  <c r="D19" i="1"/>
  <c r="C19" i="1"/>
  <c r="J15" i="1"/>
  <c r="O15" i="1"/>
  <c r="P15" i="1"/>
  <c r="G15" i="1"/>
  <c r="F15" i="1"/>
  <c r="L15" i="1"/>
  <c r="M15" i="1"/>
  <c r="I15" i="1"/>
  <c r="L18" i="1"/>
  <c r="M18" i="1"/>
  <c r="J19" i="1"/>
  <c r="I19" i="1"/>
  <c r="P18" i="1"/>
  <c r="O18" i="1"/>
  <c r="P17" i="1"/>
  <c r="I22" i="1"/>
  <c r="J22" i="1"/>
  <c r="P19" i="1"/>
  <c r="O19" i="1"/>
  <c r="L21" i="1"/>
  <c r="M21" i="1"/>
  <c r="L22" i="1"/>
  <c r="M22" i="1"/>
  <c r="I16" i="1"/>
  <c r="J16" i="1"/>
  <c r="G18" i="1"/>
  <c r="F18" i="1"/>
  <c r="G21" i="1"/>
  <c r="F21" i="1"/>
  <c r="G17" i="1"/>
  <c r="F17" i="1"/>
  <c r="J20" i="1"/>
  <c r="F19" i="1"/>
  <c r="G19" i="1"/>
  <c r="I21" i="1"/>
  <c r="J21" i="1"/>
  <c r="L23" i="1"/>
  <c r="G22" i="1"/>
  <c r="F22" i="1"/>
  <c r="F16" i="1"/>
  <c r="G16" i="1"/>
  <c r="G23" i="1"/>
  <c r="F23" i="1"/>
  <c r="M17" i="1"/>
  <c r="L17" i="1"/>
  <c r="O20" i="1"/>
  <c r="P20" i="1"/>
  <c r="J18" i="1"/>
  <c r="I18" i="1"/>
  <c r="J17" i="1"/>
  <c r="I17" i="1"/>
  <c r="L19" i="1"/>
  <c r="M19" i="1"/>
  <c r="P23" i="1"/>
  <c r="P21" i="1"/>
  <c r="O21" i="1"/>
  <c r="O22" i="1"/>
  <c r="P22" i="1"/>
  <c r="P16" i="1"/>
  <c r="O16" i="1"/>
  <c r="J23" i="1"/>
  <c r="I23" i="1"/>
  <c r="L16" i="1"/>
  <c r="M16" i="1"/>
  <c r="M20" i="1"/>
  <c r="L20" i="1"/>
  <c r="F20" i="1"/>
  <c r="G20" i="1"/>
  <c r="M23" i="1"/>
  <c r="I20" i="1"/>
  <c r="O23" i="1"/>
  <c r="O17" i="1"/>
</calcChain>
</file>

<file path=xl/sharedStrings.xml><?xml version="1.0" encoding="utf-8"?>
<sst xmlns="http://schemas.openxmlformats.org/spreadsheetml/2006/main" count="66" uniqueCount="27">
  <si>
    <t>Household
Size</t>
  </si>
  <si>
    <t>Quintile #1
Federal Poverty Level*
1 - 50%</t>
  </si>
  <si>
    <t>Column3</t>
  </si>
  <si>
    <t>Column 4</t>
  </si>
  <si>
    <t>Quintile #2
Federal Poverty Level*
51 - 100%</t>
  </si>
  <si>
    <t>Column5</t>
  </si>
  <si>
    <t>Column 6</t>
  </si>
  <si>
    <t>Quintile #3
Federal Poverty Level
101 - 150%</t>
  </si>
  <si>
    <t>Column7</t>
  </si>
  <si>
    <t>Column 8</t>
  </si>
  <si>
    <t>Quintile #4
Federal Poverty Level
151 - 200%</t>
  </si>
  <si>
    <t>Column9</t>
  </si>
  <si>
    <t>Column 10</t>
  </si>
  <si>
    <t>Quintile #5
Federal Poverty Level*
201 - 250%</t>
  </si>
  <si>
    <t>Column11</t>
  </si>
  <si>
    <t>For each additional family member add</t>
  </si>
  <si>
    <t>*Families at or below 100% of poverty must be referred to Head Start.  Enrollment in GSRP is deferred until the referral process is complete.</t>
  </si>
  <si>
    <t xml:space="preserve">**Head Start grantees that demonstrate all children at 100% are being served may receive approval to serve up to 35% of their enrolled children from families with incomes up to 130% of the federal poverty level.  </t>
  </si>
  <si>
    <t>Federal Poverty Level*
251 - 300%</t>
  </si>
  <si>
    <t>Federal Poverty Level*
301 - 350%</t>
  </si>
  <si>
    <t>Federal Poverty Level
351 - 400%</t>
  </si>
  <si>
    <t>Federal Poverty Level*
451 - 500%</t>
  </si>
  <si>
    <t>Federal Poverty Level*
401 - 450%</t>
  </si>
  <si>
    <t>Column1</t>
  </si>
  <si>
    <t>ANNUAL MAXIMUM</t>
  </si>
  <si>
    <t>MONTHLY MAXIMUM</t>
  </si>
  <si>
    <t>WEEKLY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</si>
</sst>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sz val="11"/>
      <color theme="0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right" wrapText="1" indent="1"/>
    </xf>
    <xf numFmtId="38" fontId="1" fillId="3" borderId="10" xfId="0" applyNumberFormat="1" applyFont="1" applyFill="1" applyBorder="1" applyAlignment="1">
      <alignment horizontal="center" wrapText="1"/>
    </xf>
    <xf numFmtId="3" fontId="1" fillId="3" borderId="11" xfId="0" applyNumberFormat="1" applyFont="1" applyFill="1" applyBorder="1" applyAlignment="1">
      <alignment horizontal="center" wrapText="1"/>
    </xf>
    <xf numFmtId="3" fontId="1" fillId="3" borderId="12" xfId="0" applyNumberFormat="1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38" fontId="1" fillId="0" borderId="11" xfId="0" applyNumberFormat="1" applyFont="1" applyBorder="1" applyAlignment="1">
      <alignment horizontal="center" wrapText="1"/>
    </xf>
    <xf numFmtId="38" fontId="1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right" wrapText="1" indent="1"/>
    </xf>
    <xf numFmtId="38" fontId="1" fillId="3" borderId="14" xfId="0" applyNumberFormat="1" applyFont="1" applyFill="1" applyBorder="1" applyAlignment="1">
      <alignment horizontal="center" wrapText="1"/>
    </xf>
    <xf numFmtId="3" fontId="1" fillId="3" borderId="15" xfId="0" applyNumberFormat="1" applyFont="1" applyFill="1" applyBorder="1" applyAlignment="1">
      <alignment horizontal="center" wrapText="1"/>
    </xf>
    <xf numFmtId="3" fontId="1" fillId="3" borderId="13" xfId="0" applyNumberFormat="1" applyFont="1" applyFill="1" applyBorder="1" applyAlignment="1">
      <alignment horizontal="right" wrapText="1" indent="1"/>
    </xf>
    <xf numFmtId="3" fontId="1" fillId="3" borderId="16" xfId="0" applyNumberFormat="1" applyFont="1" applyFill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8" fontId="1" fillId="0" borderId="15" xfId="0" applyNumberFormat="1" applyFont="1" applyBorder="1" applyAlignment="1">
      <alignment horizontal="center" wrapText="1"/>
    </xf>
    <xf numFmtId="38" fontId="1" fillId="0" borderId="14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1" fillId="3" borderId="18" xfId="0" applyNumberFormat="1" applyFont="1" applyFill="1" applyBorder="1" applyAlignment="1">
      <alignment horizontal="right" wrapText="1" indent="1"/>
    </xf>
    <xf numFmtId="3" fontId="1" fillId="3" borderId="19" xfId="0" applyNumberFormat="1" applyFont="1" applyFill="1" applyBorder="1" applyAlignment="1">
      <alignment horizontal="center" wrapText="1"/>
    </xf>
    <xf numFmtId="3" fontId="1" fillId="3" borderId="20" xfId="0" applyNumberFormat="1" applyFont="1" applyFill="1" applyBorder="1" applyAlignment="1">
      <alignment horizontal="center" wrapText="1"/>
    </xf>
    <xf numFmtId="3" fontId="1" fillId="0" borderId="18" xfId="0" applyNumberFormat="1" applyFont="1" applyBorder="1" applyAlignment="1">
      <alignment horizontal="right" wrapText="1" indent="1"/>
    </xf>
    <xf numFmtId="3" fontId="1" fillId="0" borderId="21" xfId="0" applyNumberFormat="1" applyFont="1" applyBorder="1" applyAlignment="1">
      <alignment horizontal="right" wrapText="1" indent="1"/>
    </xf>
    <xf numFmtId="3" fontId="1" fillId="0" borderId="11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3" borderId="0" xfId="0" applyNumberFormat="1" applyFont="1" applyFill="1" applyAlignment="1">
      <alignment horizontal="right" wrapText="1" indent="1"/>
    </xf>
    <xf numFmtId="3" fontId="1" fillId="3" borderId="0" xfId="0" applyNumberFormat="1" applyFont="1" applyFill="1" applyAlignment="1">
      <alignment horizontal="center" wrapText="1"/>
    </xf>
    <xf numFmtId="3" fontId="1" fillId="0" borderId="0" xfId="0" applyNumberFormat="1" applyFont="1" applyAlignment="1">
      <alignment horizontal="right" wrapText="1" inden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/>
    <xf numFmtId="0" fontId="1" fillId="0" borderId="0" xfId="0" applyFont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right" wrapText="1" indent="1"/>
    </xf>
    <xf numFmtId="3" fontId="1" fillId="3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 indent="1"/>
    </xf>
    <xf numFmtId="3" fontId="1" fillId="0" borderId="0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6" formatCode="#,##0_);[Red]\(#,##0\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alignment horizontal="right" vertical="bottom" textRotation="0" wrapText="1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6" formatCode="#,##0_);[Red]\(#,##0\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6" formatCode="#,##0_);[Red]\(#,##0\)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alignment horizontal="right" vertical="bottom" textRotation="0" wrapText="1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6" formatCode="#,##0_);[Red]\(#,##0\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alignment horizontal="right" vertical="bottom" textRotation="0" wrapText="1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6" formatCode="#,##0_);[Red]\(#,##0\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6" formatCode="#,##0_);[Red]\(#,##0\)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alignment horizontal="right" vertical="bottom" textRotation="0" wrapText="1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P11" totalsRowShown="0" tableBorderDxfId="28">
  <tableColumns count="16">
    <tableColumn id="1" name="Household_x000a_Size" dataDxfId="27"/>
    <tableColumn id="2" name="Column1" dataDxfId="26"/>
    <tableColumn id="3" name="Quintile #1_x000a_Federal Poverty Level*_x000a_1 - 50%" dataDxfId="25"/>
    <tableColumn id="4" name="Column3" dataDxfId="24"/>
    <tableColumn id="5" name="Column 4"/>
    <tableColumn id="6" name="Quintile #2_x000a_Federal Poverty Level*_x000a_51 - 100%" dataDxfId="23"/>
    <tableColumn id="7" name="Column5" dataDxfId="22"/>
    <tableColumn id="8" name="Column 6"/>
    <tableColumn id="9" name="Quintile #3_x000a_Federal Poverty Level_x000a_101 - 150%" dataDxfId="21"/>
    <tableColumn id="10" name="Column7" dataDxfId="20"/>
    <tableColumn id="11" name="Column 8"/>
    <tableColumn id="12" name="Quintile #4_x000a_Federal Poverty Level_x000a_151 - 200%" dataDxfId="19"/>
    <tableColumn id="13" name="Column9" dataDxfId="18"/>
    <tableColumn id="14" name="Column 10" dataDxfId="17"/>
    <tableColumn id="15" name="Quintile #5_x000a_Federal Poverty Level*_x000a_201 - 250%" dataDxfId="16"/>
    <tableColumn id="16" name="Column11" dataDxfId="1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3:P23" totalsRowShown="0" headerRowDxfId="14" tableBorderDxfId="13">
  <tableColumns count="16">
    <tableColumn id="1" name="Household_x000a_Size" dataDxfId="12"/>
    <tableColumn id="2" name="Column1" dataDxfId="11"/>
    <tableColumn id="3" name="Federal Poverty Level*_x000a_251 - 300%" dataDxfId="10"/>
    <tableColumn id="4" name="Column3" dataDxfId="9"/>
    <tableColumn id="5" name="Column 4"/>
    <tableColumn id="6" name="Federal Poverty Level*_x000a_301 - 350%" dataDxfId="8"/>
    <tableColumn id="7" name="Column5" dataDxfId="7"/>
    <tableColumn id="8" name="Column 6"/>
    <tableColumn id="9" name="Federal Poverty Level_x000a_351 - 400%" dataDxfId="6"/>
    <tableColumn id="10" name="Column7" dataDxfId="5"/>
    <tableColumn id="11" name="Column 8"/>
    <tableColumn id="12" name="Federal Poverty Level*_x000a_401 - 450%" dataDxfId="4"/>
    <tableColumn id="13" name="Column9" dataDxfId="3"/>
    <tableColumn id="14" name="Column 10" dataDxfId="2"/>
    <tableColumn id="15" name="Federal Poverty Level*_x000a_451 - 500%" dataDxfId="1"/>
    <tableColumn id="16" name="Column1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11.42578125" customWidth="1"/>
    <col min="2" max="2" width="9.42578125" bestFit="1" customWidth="1"/>
    <col min="3" max="3" width="15.5703125" customWidth="1"/>
    <col min="4" max="4" width="9.28515625" style="37" customWidth="1"/>
    <col min="5" max="5" width="9.7109375" bestFit="1" customWidth="1"/>
    <col min="6" max="6" width="15.5703125" style="37" customWidth="1"/>
    <col min="7" max="7" width="9.140625" style="37" customWidth="1"/>
    <col min="8" max="8" width="10" customWidth="1"/>
    <col min="9" max="9" width="15.42578125" style="37" customWidth="1"/>
    <col min="10" max="10" width="10" style="37" customWidth="1"/>
    <col min="11" max="11" width="11.85546875" customWidth="1"/>
    <col min="12" max="12" width="15.5703125" style="37" customWidth="1"/>
    <col min="13" max="13" width="11.85546875" style="37" customWidth="1"/>
    <col min="14" max="14" width="11.140625" customWidth="1"/>
    <col min="15" max="15" width="15.5703125" style="37" customWidth="1"/>
    <col min="16" max="16" width="11.140625" style="37" customWidth="1"/>
  </cols>
  <sheetData>
    <row r="1" spans="1:16" ht="60.75" thickBot="1" x14ac:dyDescent="0.3">
      <c r="A1" s="48" t="s">
        <v>0</v>
      </c>
      <c r="B1" s="1" t="s">
        <v>23</v>
      </c>
      <c r="C1" s="45" t="s">
        <v>1</v>
      </c>
      <c r="D1" s="46" t="s">
        <v>2</v>
      </c>
      <c r="E1" s="1" t="s">
        <v>3</v>
      </c>
      <c r="F1" s="45" t="s">
        <v>4</v>
      </c>
      <c r="G1" s="1" t="s">
        <v>5</v>
      </c>
      <c r="H1" s="47" t="s">
        <v>6</v>
      </c>
      <c r="I1" s="45" t="s">
        <v>7</v>
      </c>
      <c r="J1" s="1" t="s">
        <v>8</v>
      </c>
      <c r="K1" s="47" t="s">
        <v>9</v>
      </c>
      <c r="L1" s="45" t="s">
        <v>10</v>
      </c>
      <c r="M1" s="1" t="s">
        <v>11</v>
      </c>
      <c r="N1" s="47" t="s">
        <v>12</v>
      </c>
      <c r="O1" s="45" t="s">
        <v>13</v>
      </c>
      <c r="P1" s="1" t="s">
        <v>14</v>
      </c>
    </row>
    <row r="2" spans="1:16" ht="34.15" customHeight="1" thickBot="1" x14ac:dyDescent="0.3">
      <c r="A2" s="2"/>
      <c r="B2" s="49" t="s">
        <v>24</v>
      </c>
      <c r="C2" s="50" t="s">
        <v>25</v>
      </c>
      <c r="D2" s="51" t="s">
        <v>26</v>
      </c>
      <c r="E2" s="49" t="s">
        <v>24</v>
      </c>
      <c r="F2" s="50" t="s">
        <v>25</v>
      </c>
      <c r="G2" s="51" t="s">
        <v>26</v>
      </c>
      <c r="H2" s="49" t="s">
        <v>24</v>
      </c>
      <c r="I2" s="50" t="s">
        <v>25</v>
      </c>
      <c r="J2" s="51" t="s">
        <v>26</v>
      </c>
      <c r="K2" s="49" t="s">
        <v>24</v>
      </c>
      <c r="L2" s="50" t="s">
        <v>25</v>
      </c>
      <c r="M2" s="51" t="s">
        <v>26</v>
      </c>
      <c r="N2" s="49" t="s">
        <v>24</v>
      </c>
      <c r="O2" s="50" t="s">
        <v>25</v>
      </c>
      <c r="P2" s="51" t="s">
        <v>26</v>
      </c>
    </row>
    <row r="3" spans="1:16" x14ac:dyDescent="0.25">
      <c r="A3" s="3">
        <v>1</v>
      </c>
      <c r="B3" s="4">
        <f t="shared" ref="B3:B11" si="0">$E3*50%</f>
        <v>6380</v>
      </c>
      <c r="C3" s="5">
        <f t="shared" ref="C3:C10" si="1">ROUNDUP(B3/12,0)</f>
        <v>532</v>
      </c>
      <c r="D3" s="6">
        <f t="shared" ref="D3:D10" si="2">ROUNDUP(B3/52,0)</f>
        <v>123</v>
      </c>
      <c r="E3" s="4">
        <v>12760</v>
      </c>
      <c r="F3" s="7">
        <f t="shared" ref="F3:F10" si="3">ROUNDUP(E3/12,0)</f>
        <v>1064</v>
      </c>
      <c r="G3" s="6">
        <f t="shared" ref="G3:G10" si="4">ROUNDUP(E3/52,0)</f>
        <v>246</v>
      </c>
      <c r="H3" s="4">
        <f t="shared" ref="H3:H11" si="5">$E3*150%</f>
        <v>19140</v>
      </c>
      <c r="I3" s="8">
        <f>ROUNDUP(H3/12,0)</f>
        <v>1595</v>
      </c>
      <c r="J3" s="9">
        <f>ROUNDUP(H3/52,0)</f>
        <v>369</v>
      </c>
      <c r="K3" s="4">
        <f t="shared" ref="K3:K11" si="6">$E3*200%</f>
        <v>25520</v>
      </c>
      <c r="L3" s="7">
        <f>ROUNDUP(K3/12,0)</f>
        <v>2127</v>
      </c>
      <c r="M3" s="6">
        <f t="shared" ref="M3:M10" si="7">ROUNDUP(K3/52,0)</f>
        <v>491</v>
      </c>
      <c r="N3" s="4">
        <f t="shared" ref="N3:N11" si="8">$E3*250%</f>
        <v>31900</v>
      </c>
      <c r="O3" s="8">
        <f t="shared" ref="O3:O11" si="9">ROUNDUP(N3/12,0)</f>
        <v>2659</v>
      </c>
      <c r="P3" s="10">
        <f>ROUNDUP(N3/52,0)</f>
        <v>614</v>
      </c>
    </row>
    <row r="4" spans="1:16" x14ac:dyDescent="0.25">
      <c r="A4" s="11">
        <v>2</v>
      </c>
      <c r="B4" s="12">
        <f t="shared" si="0"/>
        <v>8620</v>
      </c>
      <c r="C4" s="13">
        <f t="shared" si="1"/>
        <v>719</v>
      </c>
      <c r="D4" s="14">
        <f t="shared" si="2"/>
        <v>166</v>
      </c>
      <c r="E4" s="15">
        <v>17240</v>
      </c>
      <c r="F4" s="16">
        <f t="shared" si="3"/>
        <v>1437</v>
      </c>
      <c r="G4" s="14">
        <f t="shared" si="4"/>
        <v>332</v>
      </c>
      <c r="H4" s="12">
        <f t="shared" si="5"/>
        <v>25860</v>
      </c>
      <c r="I4" s="17">
        <f t="shared" ref="I4:I10" si="10">ROUNDUP(H4/12,0)</f>
        <v>2155</v>
      </c>
      <c r="J4" s="18">
        <f t="shared" ref="J4:J10" si="11">ROUNDUP(H4/52,0)</f>
        <v>498</v>
      </c>
      <c r="K4" s="15">
        <f t="shared" si="6"/>
        <v>34480</v>
      </c>
      <c r="L4" s="16">
        <f t="shared" ref="L4:L10" si="12">ROUNDUP(K4/12,0)</f>
        <v>2874</v>
      </c>
      <c r="M4" s="14">
        <f t="shared" si="7"/>
        <v>664</v>
      </c>
      <c r="N4" s="12">
        <f t="shared" si="8"/>
        <v>43100</v>
      </c>
      <c r="O4" s="17">
        <f t="shared" si="9"/>
        <v>3592</v>
      </c>
      <c r="P4" s="19">
        <f t="shared" ref="P4:P10" si="13">ROUNDUP(N4/52,0)</f>
        <v>829</v>
      </c>
    </row>
    <row r="5" spans="1:16" x14ac:dyDescent="0.25">
      <c r="A5" s="11">
        <v>3</v>
      </c>
      <c r="B5" s="12">
        <f t="shared" si="0"/>
        <v>10860</v>
      </c>
      <c r="C5" s="13">
        <f t="shared" si="1"/>
        <v>905</v>
      </c>
      <c r="D5" s="14">
        <f t="shared" si="2"/>
        <v>209</v>
      </c>
      <c r="E5" s="15">
        <v>21720</v>
      </c>
      <c r="F5" s="16">
        <f t="shared" si="3"/>
        <v>1810</v>
      </c>
      <c r="G5" s="14">
        <f t="shared" si="4"/>
        <v>418</v>
      </c>
      <c r="H5" s="12">
        <f t="shared" si="5"/>
        <v>32580</v>
      </c>
      <c r="I5" s="17">
        <f t="shared" si="10"/>
        <v>2715</v>
      </c>
      <c r="J5" s="18">
        <f t="shared" si="11"/>
        <v>627</v>
      </c>
      <c r="K5" s="15">
        <f t="shared" si="6"/>
        <v>43440</v>
      </c>
      <c r="L5" s="16">
        <f t="shared" si="12"/>
        <v>3620</v>
      </c>
      <c r="M5" s="14">
        <f t="shared" si="7"/>
        <v>836</v>
      </c>
      <c r="N5" s="12">
        <f t="shared" si="8"/>
        <v>54300</v>
      </c>
      <c r="O5" s="17">
        <f t="shared" si="9"/>
        <v>4525</v>
      </c>
      <c r="P5" s="19">
        <f t="shared" si="13"/>
        <v>1045</v>
      </c>
    </row>
    <row r="6" spans="1:16" x14ac:dyDescent="0.25">
      <c r="A6" s="11">
        <v>4</v>
      </c>
      <c r="B6" s="12">
        <f t="shared" si="0"/>
        <v>13100</v>
      </c>
      <c r="C6" s="13">
        <f t="shared" si="1"/>
        <v>1092</v>
      </c>
      <c r="D6" s="14">
        <f t="shared" si="2"/>
        <v>252</v>
      </c>
      <c r="E6" s="15">
        <v>26200</v>
      </c>
      <c r="F6" s="16">
        <f t="shared" si="3"/>
        <v>2184</v>
      </c>
      <c r="G6" s="14">
        <f t="shared" si="4"/>
        <v>504</v>
      </c>
      <c r="H6" s="12">
        <f t="shared" si="5"/>
        <v>39300</v>
      </c>
      <c r="I6" s="17">
        <f>ROUNDUP(H6/12,0)</f>
        <v>3275</v>
      </c>
      <c r="J6" s="18">
        <f t="shared" si="11"/>
        <v>756</v>
      </c>
      <c r="K6" s="15">
        <f t="shared" si="6"/>
        <v>52400</v>
      </c>
      <c r="L6" s="16">
        <f t="shared" si="12"/>
        <v>4367</v>
      </c>
      <c r="M6" s="14">
        <f t="shared" si="7"/>
        <v>1008</v>
      </c>
      <c r="N6" s="12">
        <f t="shared" si="8"/>
        <v>65500</v>
      </c>
      <c r="O6" s="17">
        <f t="shared" si="9"/>
        <v>5459</v>
      </c>
      <c r="P6" s="19">
        <f t="shared" si="13"/>
        <v>1260</v>
      </c>
    </row>
    <row r="7" spans="1:16" x14ac:dyDescent="0.25">
      <c r="A7" s="11">
        <v>5</v>
      </c>
      <c r="B7" s="12">
        <f t="shared" si="0"/>
        <v>15340</v>
      </c>
      <c r="C7" s="13">
        <f t="shared" si="1"/>
        <v>1279</v>
      </c>
      <c r="D7" s="14">
        <f t="shared" si="2"/>
        <v>295</v>
      </c>
      <c r="E7" s="15">
        <v>30680</v>
      </c>
      <c r="F7" s="16">
        <f t="shared" si="3"/>
        <v>2557</v>
      </c>
      <c r="G7" s="14">
        <f t="shared" si="4"/>
        <v>590</v>
      </c>
      <c r="H7" s="12">
        <f t="shared" si="5"/>
        <v>46020</v>
      </c>
      <c r="I7" s="17">
        <f t="shared" si="10"/>
        <v>3835</v>
      </c>
      <c r="J7" s="18">
        <f t="shared" si="11"/>
        <v>885</v>
      </c>
      <c r="K7" s="15">
        <f t="shared" si="6"/>
        <v>61360</v>
      </c>
      <c r="L7" s="16">
        <f t="shared" si="12"/>
        <v>5114</v>
      </c>
      <c r="M7" s="14">
        <f t="shared" si="7"/>
        <v>1180</v>
      </c>
      <c r="N7" s="12">
        <f t="shared" si="8"/>
        <v>76700</v>
      </c>
      <c r="O7" s="17">
        <f t="shared" si="9"/>
        <v>6392</v>
      </c>
      <c r="P7" s="19">
        <f t="shared" si="13"/>
        <v>1475</v>
      </c>
    </row>
    <row r="8" spans="1:16" x14ac:dyDescent="0.25">
      <c r="A8" s="11">
        <v>6</v>
      </c>
      <c r="B8" s="12">
        <f t="shared" si="0"/>
        <v>17580</v>
      </c>
      <c r="C8" s="13">
        <f t="shared" si="1"/>
        <v>1465</v>
      </c>
      <c r="D8" s="14">
        <f t="shared" si="2"/>
        <v>339</v>
      </c>
      <c r="E8" s="15">
        <v>35160</v>
      </c>
      <c r="F8" s="16">
        <f t="shared" si="3"/>
        <v>2930</v>
      </c>
      <c r="G8" s="14">
        <f t="shared" si="4"/>
        <v>677</v>
      </c>
      <c r="H8" s="20">
        <f t="shared" si="5"/>
        <v>52740</v>
      </c>
      <c r="I8" s="17">
        <f t="shared" si="10"/>
        <v>4395</v>
      </c>
      <c r="J8" s="18">
        <f t="shared" si="11"/>
        <v>1015</v>
      </c>
      <c r="K8" s="15">
        <f t="shared" si="6"/>
        <v>70320</v>
      </c>
      <c r="L8" s="16">
        <f t="shared" si="12"/>
        <v>5860</v>
      </c>
      <c r="M8" s="14">
        <f t="shared" si="7"/>
        <v>1353</v>
      </c>
      <c r="N8" s="12">
        <f t="shared" si="8"/>
        <v>87900</v>
      </c>
      <c r="O8" s="17">
        <f t="shared" si="9"/>
        <v>7325</v>
      </c>
      <c r="P8" s="19">
        <f t="shared" si="13"/>
        <v>1691</v>
      </c>
    </row>
    <row r="9" spans="1:16" x14ac:dyDescent="0.25">
      <c r="A9" s="11">
        <v>7</v>
      </c>
      <c r="B9" s="12">
        <f t="shared" si="0"/>
        <v>19820</v>
      </c>
      <c r="C9" s="13">
        <f t="shared" si="1"/>
        <v>1652</v>
      </c>
      <c r="D9" s="14">
        <f t="shared" si="2"/>
        <v>382</v>
      </c>
      <c r="E9" s="15">
        <v>39640</v>
      </c>
      <c r="F9" s="16">
        <f t="shared" si="3"/>
        <v>3304</v>
      </c>
      <c r="G9" s="14">
        <f t="shared" si="4"/>
        <v>763</v>
      </c>
      <c r="H9" s="12">
        <f t="shared" si="5"/>
        <v>59460</v>
      </c>
      <c r="I9" s="17">
        <f t="shared" si="10"/>
        <v>4955</v>
      </c>
      <c r="J9" s="18">
        <f t="shared" si="11"/>
        <v>1144</v>
      </c>
      <c r="K9" s="15">
        <f t="shared" si="6"/>
        <v>79280</v>
      </c>
      <c r="L9" s="16">
        <f t="shared" si="12"/>
        <v>6607</v>
      </c>
      <c r="M9" s="14">
        <f t="shared" si="7"/>
        <v>1525</v>
      </c>
      <c r="N9" s="12">
        <f t="shared" si="8"/>
        <v>99100</v>
      </c>
      <c r="O9" s="17">
        <f t="shared" si="9"/>
        <v>8259</v>
      </c>
      <c r="P9" s="19">
        <f t="shared" si="13"/>
        <v>1906</v>
      </c>
    </row>
    <row r="10" spans="1:16" x14ac:dyDescent="0.25">
      <c r="A10" s="11">
        <v>8</v>
      </c>
      <c r="B10" s="12">
        <f t="shared" si="0"/>
        <v>22060</v>
      </c>
      <c r="C10" s="13">
        <f t="shared" si="1"/>
        <v>1839</v>
      </c>
      <c r="D10" s="14">
        <f t="shared" si="2"/>
        <v>425</v>
      </c>
      <c r="E10" s="12">
        <v>44120</v>
      </c>
      <c r="F10" s="16">
        <f t="shared" si="3"/>
        <v>3677</v>
      </c>
      <c r="G10" s="14">
        <f t="shared" si="4"/>
        <v>849</v>
      </c>
      <c r="H10" s="12">
        <f t="shared" si="5"/>
        <v>66180</v>
      </c>
      <c r="I10" s="17">
        <f t="shared" si="10"/>
        <v>5515</v>
      </c>
      <c r="J10" s="18">
        <f t="shared" si="11"/>
        <v>1273</v>
      </c>
      <c r="K10" s="12">
        <f t="shared" si="6"/>
        <v>88240</v>
      </c>
      <c r="L10" s="16">
        <f t="shared" si="12"/>
        <v>7354</v>
      </c>
      <c r="M10" s="14">
        <f t="shared" si="7"/>
        <v>1697</v>
      </c>
      <c r="N10" s="12">
        <f t="shared" si="8"/>
        <v>110300</v>
      </c>
      <c r="O10" s="17">
        <f t="shared" si="9"/>
        <v>9192</v>
      </c>
      <c r="P10" s="19">
        <f t="shared" si="13"/>
        <v>2122</v>
      </c>
    </row>
    <row r="11" spans="1:16" ht="60" x14ac:dyDescent="0.25">
      <c r="A11" s="21" t="s">
        <v>15</v>
      </c>
      <c r="B11" s="22">
        <f t="shared" si="0"/>
        <v>2240</v>
      </c>
      <c r="C11" s="23">
        <f>B11/12</f>
        <v>186.66666666666666</v>
      </c>
      <c r="D11" s="24">
        <f>B11/52</f>
        <v>43.07692307692308</v>
      </c>
      <c r="E11" s="25">
        <v>4480</v>
      </c>
      <c r="F11" s="23">
        <f>E11/12</f>
        <v>373.33333333333331</v>
      </c>
      <c r="G11" s="24">
        <f>E11/52</f>
        <v>86.15384615384616</v>
      </c>
      <c r="H11" s="26">
        <f t="shared" si="5"/>
        <v>6720</v>
      </c>
      <c r="I11" s="8">
        <f>ROUNDUP(H11/12,0)</f>
        <v>560</v>
      </c>
      <c r="J11" s="27">
        <f>ROUNDUP(H11/52,0)</f>
        <v>130</v>
      </c>
      <c r="K11" s="25">
        <f t="shared" si="6"/>
        <v>8960</v>
      </c>
      <c r="L11" s="23">
        <f>K11/12</f>
        <v>746.66666666666663</v>
      </c>
      <c r="M11" s="24">
        <f>K11/52</f>
        <v>172.30769230769232</v>
      </c>
      <c r="N11" s="26">
        <f t="shared" si="8"/>
        <v>11200</v>
      </c>
      <c r="O11" s="8">
        <f t="shared" si="9"/>
        <v>934</v>
      </c>
      <c r="P11" s="28">
        <f>ROUNDUP(N11/52,0)</f>
        <v>216</v>
      </c>
    </row>
    <row r="12" spans="1:16" x14ac:dyDescent="0.25">
      <c r="A12" s="40"/>
      <c r="B12" s="41"/>
      <c r="C12" s="42"/>
      <c r="D12" s="42"/>
      <c r="E12" s="43"/>
      <c r="F12" s="42"/>
      <c r="G12" s="42"/>
      <c r="H12" s="43"/>
      <c r="I12" s="44"/>
      <c r="J12" s="44"/>
      <c r="K12" s="43"/>
      <c r="L12" s="42"/>
      <c r="M12" s="42"/>
      <c r="N12" s="43"/>
      <c r="O12" s="44"/>
      <c r="P12" s="44"/>
    </row>
    <row r="13" spans="1:16" ht="45.75" thickBot="1" x14ac:dyDescent="0.3">
      <c r="A13" s="48" t="s">
        <v>0</v>
      </c>
      <c r="B13" s="1" t="s">
        <v>23</v>
      </c>
      <c r="C13" s="45" t="s">
        <v>18</v>
      </c>
      <c r="D13" s="46" t="s">
        <v>2</v>
      </c>
      <c r="E13" s="1" t="s">
        <v>3</v>
      </c>
      <c r="F13" s="45" t="s">
        <v>19</v>
      </c>
      <c r="G13" s="1" t="s">
        <v>5</v>
      </c>
      <c r="H13" s="47" t="s">
        <v>6</v>
      </c>
      <c r="I13" s="45" t="s">
        <v>20</v>
      </c>
      <c r="J13" s="1" t="s">
        <v>8</v>
      </c>
      <c r="K13" s="47" t="s">
        <v>9</v>
      </c>
      <c r="L13" s="45" t="s">
        <v>22</v>
      </c>
      <c r="M13" s="1" t="s">
        <v>11</v>
      </c>
      <c r="N13" s="47" t="s">
        <v>12</v>
      </c>
      <c r="O13" s="45" t="s">
        <v>21</v>
      </c>
      <c r="P13" s="1" t="s">
        <v>14</v>
      </c>
    </row>
    <row r="14" spans="1:16" ht="37.5" thickBot="1" x14ac:dyDescent="0.3">
      <c r="A14" s="2"/>
      <c r="B14" s="49" t="s">
        <v>24</v>
      </c>
      <c r="C14" s="50" t="s">
        <v>25</v>
      </c>
      <c r="D14" s="51" t="s">
        <v>26</v>
      </c>
      <c r="E14" s="49" t="s">
        <v>24</v>
      </c>
      <c r="F14" s="50" t="s">
        <v>25</v>
      </c>
      <c r="G14" s="51" t="s">
        <v>26</v>
      </c>
      <c r="H14" s="49" t="s">
        <v>24</v>
      </c>
      <c r="I14" s="50" t="s">
        <v>25</v>
      </c>
      <c r="J14" s="51" t="s">
        <v>26</v>
      </c>
      <c r="K14" s="49" t="s">
        <v>24</v>
      </c>
      <c r="L14" s="50" t="s">
        <v>25</v>
      </c>
      <c r="M14" s="51" t="s">
        <v>26</v>
      </c>
      <c r="N14" s="49" t="s">
        <v>24</v>
      </c>
      <c r="O14" s="50" t="s">
        <v>25</v>
      </c>
      <c r="P14" s="51" t="s">
        <v>26</v>
      </c>
    </row>
    <row r="15" spans="1:16" x14ac:dyDescent="0.25">
      <c r="A15" s="3">
        <v>1</v>
      </c>
      <c r="B15" s="4">
        <f t="shared" ref="B15:B23" si="14">$E3*300%</f>
        <v>38280</v>
      </c>
      <c r="C15" s="5">
        <f t="shared" ref="C15:C22" si="15">ROUNDUP(B15/12,0)</f>
        <v>3190</v>
      </c>
      <c r="D15" s="6">
        <f t="shared" ref="D15:D22" si="16">ROUNDUP(B15/52,0)</f>
        <v>737</v>
      </c>
      <c r="E15" s="4">
        <f t="shared" ref="E15:E23" si="17">$E3*350%</f>
        <v>44660</v>
      </c>
      <c r="F15" s="5">
        <f t="shared" ref="F15:F22" si="18">ROUNDUP(E15/12,0)</f>
        <v>3722</v>
      </c>
      <c r="G15" s="6">
        <f t="shared" ref="G15:G22" si="19">ROUNDUP(E15/52,0)</f>
        <v>859</v>
      </c>
      <c r="H15" s="4">
        <f t="shared" ref="H15:H23" si="20">$E3*400%</f>
        <v>51040</v>
      </c>
      <c r="I15" s="8">
        <f>ROUNDUP(H15/12,0)</f>
        <v>4254</v>
      </c>
      <c r="J15" s="9">
        <f>ROUNDUP(H15/52,0)</f>
        <v>982</v>
      </c>
      <c r="K15" s="4">
        <f t="shared" ref="K15:K23" si="21">$E3*450%</f>
        <v>57420</v>
      </c>
      <c r="L15" s="7">
        <f>ROUNDUP(K15/12,0)</f>
        <v>4785</v>
      </c>
      <c r="M15" s="6">
        <f t="shared" ref="M15:M22" si="22">ROUNDUP(K15/52,0)</f>
        <v>1105</v>
      </c>
      <c r="N15" s="4">
        <f t="shared" ref="N15:N23" si="23">$E3*500%</f>
        <v>63800</v>
      </c>
      <c r="O15" s="8">
        <f t="shared" ref="O15:O23" si="24">ROUNDUP(N15/12,0)</f>
        <v>5317</v>
      </c>
      <c r="P15" s="10">
        <f>ROUNDUP(N15/52,0)</f>
        <v>1227</v>
      </c>
    </row>
    <row r="16" spans="1:16" x14ac:dyDescent="0.25">
      <c r="A16" s="11">
        <v>2</v>
      </c>
      <c r="B16" s="4">
        <f t="shared" si="14"/>
        <v>51720</v>
      </c>
      <c r="C16" s="13">
        <f t="shared" si="15"/>
        <v>4310</v>
      </c>
      <c r="D16" s="14">
        <f t="shared" si="16"/>
        <v>995</v>
      </c>
      <c r="E16" s="4">
        <f t="shared" si="17"/>
        <v>60340</v>
      </c>
      <c r="F16" s="13">
        <f t="shared" si="18"/>
        <v>5029</v>
      </c>
      <c r="G16" s="14">
        <f t="shared" si="19"/>
        <v>1161</v>
      </c>
      <c r="H16" s="4">
        <f t="shared" si="20"/>
        <v>68960</v>
      </c>
      <c r="I16" s="17">
        <f t="shared" ref="I16:I17" si="25">ROUNDUP(H16/12,0)</f>
        <v>5747</v>
      </c>
      <c r="J16" s="18">
        <f t="shared" ref="J16:J22" si="26">ROUNDUP(H16/52,0)</f>
        <v>1327</v>
      </c>
      <c r="K16" s="4">
        <f t="shared" si="21"/>
        <v>77580</v>
      </c>
      <c r="L16" s="16">
        <f t="shared" ref="L16:L22" si="27">ROUNDUP(K16/12,0)</f>
        <v>6465</v>
      </c>
      <c r="M16" s="14">
        <f t="shared" si="22"/>
        <v>1492</v>
      </c>
      <c r="N16" s="4">
        <f t="shared" si="23"/>
        <v>86200</v>
      </c>
      <c r="O16" s="17">
        <f t="shared" si="24"/>
        <v>7184</v>
      </c>
      <c r="P16" s="19">
        <f t="shared" ref="P16:P22" si="28">ROUNDUP(N16/52,0)</f>
        <v>1658</v>
      </c>
    </row>
    <row r="17" spans="1:16" x14ac:dyDescent="0.25">
      <c r="A17" s="11">
        <v>3</v>
      </c>
      <c r="B17" s="4">
        <f t="shared" si="14"/>
        <v>65160</v>
      </c>
      <c r="C17" s="13">
        <f t="shared" si="15"/>
        <v>5430</v>
      </c>
      <c r="D17" s="14">
        <f t="shared" si="16"/>
        <v>1254</v>
      </c>
      <c r="E17" s="4">
        <f t="shared" si="17"/>
        <v>76020</v>
      </c>
      <c r="F17" s="13">
        <f t="shared" si="18"/>
        <v>6335</v>
      </c>
      <c r="G17" s="14">
        <f t="shared" si="19"/>
        <v>1462</v>
      </c>
      <c r="H17" s="4">
        <f t="shared" si="20"/>
        <v>86880</v>
      </c>
      <c r="I17" s="17">
        <f t="shared" si="25"/>
        <v>7240</v>
      </c>
      <c r="J17" s="18">
        <f t="shared" si="26"/>
        <v>1671</v>
      </c>
      <c r="K17" s="4">
        <f t="shared" si="21"/>
        <v>97740</v>
      </c>
      <c r="L17" s="16">
        <f t="shared" si="27"/>
        <v>8145</v>
      </c>
      <c r="M17" s="14">
        <f t="shared" si="22"/>
        <v>1880</v>
      </c>
      <c r="N17" s="4">
        <f t="shared" si="23"/>
        <v>108600</v>
      </c>
      <c r="O17" s="17">
        <f t="shared" si="24"/>
        <v>9050</v>
      </c>
      <c r="P17" s="19">
        <f t="shared" si="28"/>
        <v>2089</v>
      </c>
    </row>
    <row r="18" spans="1:16" x14ac:dyDescent="0.25">
      <c r="A18" s="11">
        <v>4</v>
      </c>
      <c r="B18" s="4">
        <f t="shared" si="14"/>
        <v>78600</v>
      </c>
      <c r="C18" s="13">
        <f t="shared" si="15"/>
        <v>6550</v>
      </c>
      <c r="D18" s="14">
        <f t="shared" si="16"/>
        <v>1512</v>
      </c>
      <c r="E18" s="4">
        <f t="shared" si="17"/>
        <v>91700</v>
      </c>
      <c r="F18" s="13">
        <f t="shared" si="18"/>
        <v>7642</v>
      </c>
      <c r="G18" s="14">
        <f t="shared" si="19"/>
        <v>1764</v>
      </c>
      <c r="H18" s="4">
        <f t="shared" si="20"/>
        <v>104800</v>
      </c>
      <c r="I18" s="17">
        <f>ROUNDUP(H18/12,0)</f>
        <v>8734</v>
      </c>
      <c r="J18" s="18">
        <f t="shared" si="26"/>
        <v>2016</v>
      </c>
      <c r="K18" s="4">
        <f t="shared" si="21"/>
        <v>117900</v>
      </c>
      <c r="L18" s="16">
        <f t="shared" si="27"/>
        <v>9825</v>
      </c>
      <c r="M18" s="14">
        <f t="shared" si="22"/>
        <v>2268</v>
      </c>
      <c r="N18" s="4">
        <f t="shared" si="23"/>
        <v>131000</v>
      </c>
      <c r="O18" s="17">
        <f t="shared" si="24"/>
        <v>10917</v>
      </c>
      <c r="P18" s="19">
        <f t="shared" si="28"/>
        <v>2520</v>
      </c>
    </row>
    <row r="19" spans="1:16" x14ac:dyDescent="0.25">
      <c r="A19" s="11">
        <v>5</v>
      </c>
      <c r="B19" s="4">
        <f t="shared" si="14"/>
        <v>92040</v>
      </c>
      <c r="C19" s="13">
        <f t="shared" si="15"/>
        <v>7670</v>
      </c>
      <c r="D19" s="14">
        <f t="shared" si="16"/>
        <v>1770</v>
      </c>
      <c r="E19" s="4">
        <f t="shared" si="17"/>
        <v>107380</v>
      </c>
      <c r="F19" s="13">
        <f t="shared" si="18"/>
        <v>8949</v>
      </c>
      <c r="G19" s="14">
        <f t="shared" si="19"/>
        <v>2065</v>
      </c>
      <c r="H19" s="4">
        <f t="shared" si="20"/>
        <v>122720</v>
      </c>
      <c r="I19" s="17">
        <f t="shared" ref="I19:I22" si="29">ROUNDUP(H19/12,0)</f>
        <v>10227</v>
      </c>
      <c r="J19" s="18">
        <f t="shared" si="26"/>
        <v>2360</v>
      </c>
      <c r="K19" s="4">
        <f t="shared" si="21"/>
        <v>138060</v>
      </c>
      <c r="L19" s="16">
        <f t="shared" si="27"/>
        <v>11505</v>
      </c>
      <c r="M19" s="14">
        <f t="shared" si="22"/>
        <v>2655</v>
      </c>
      <c r="N19" s="4">
        <f t="shared" si="23"/>
        <v>153400</v>
      </c>
      <c r="O19" s="17">
        <f t="shared" si="24"/>
        <v>12784</v>
      </c>
      <c r="P19" s="19">
        <f t="shared" si="28"/>
        <v>2950</v>
      </c>
    </row>
    <row r="20" spans="1:16" x14ac:dyDescent="0.25">
      <c r="A20" s="11">
        <v>6</v>
      </c>
      <c r="B20" s="4">
        <f t="shared" si="14"/>
        <v>105480</v>
      </c>
      <c r="C20" s="13">
        <f t="shared" si="15"/>
        <v>8790</v>
      </c>
      <c r="D20" s="14">
        <f t="shared" si="16"/>
        <v>2029</v>
      </c>
      <c r="E20" s="4">
        <f t="shared" si="17"/>
        <v>123060</v>
      </c>
      <c r="F20" s="13">
        <f t="shared" si="18"/>
        <v>10255</v>
      </c>
      <c r="G20" s="14">
        <f t="shared" si="19"/>
        <v>2367</v>
      </c>
      <c r="H20" s="4">
        <f t="shared" si="20"/>
        <v>140640</v>
      </c>
      <c r="I20" s="17">
        <f t="shared" si="29"/>
        <v>11720</v>
      </c>
      <c r="J20" s="18">
        <f t="shared" si="26"/>
        <v>2705</v>
      </c>
      <c r="K20" s="4">
        <f t="shared" si="21"/>
        <v>158220</v>
      </c>
      <c r="L20" s="16">
        <f t="shared" si="27"/>
        <v>13185</v>
      </c>
      <c r="M20" s="14">
        <f t="shared" si="22"/>
        <v>3043</v>
      </c>
      <c r="N20" s="4">
        <f t="shared" si="23"/>
        <v>175800</v>
      </c>
      <c r="O20" s="17">
        <f t="shared" si="24"/>
        <v>14650</v>
      </c>
      <c r="P20" s="19">
        <f t="shared" si="28"/>
        <v>3381</v>
      </c>
    </row>
    <row r="21" spans="1:16" x14ac:dyDescent="0.25">
      <c r="A21" s="11">
        <v>7</v>
      </c>
      <c r="B21" s="4">
        <f t="shared" si="14"/>
        <v>118920</v>
      </c>
      <c r="C21" s="13">
        <f t="shared" si="15"/>
        <v>9910</v>
      </c>
      <c r="D21" s="14">
        <f t="shared" si="16"/>
        <v>2287</v>
      </c>
      <c r="E21" s="4">
        <f t="shared" si="17"/>
        <v>138740</v>
      </c>
      <c r="F21" s="13">
        <f t="shared" si="18"/>
        <v>11562</v>
      </c>
      <c r="G21" s="14">
        <f t="shared" si="19"/>
        <v>2669</v>
      </c>
      <c r="H21" s="4">
        <f t="shared" si="20"/>
        <v>158560</v>
      </c>
      <c r="I21" s="17">
        <f t="shared" si="29"/>
        <v>13214</v>
      </c>
      <c r="J21" s="18">
        <f t="shared" si="26"/>
        <v>3050</v>
      </c>
      <c r="K21" s="4">
        <f t="shared" si="21"/>
        <v>178380</v>
      </c>
      <c r="L21" s="16">
        <f t="shared" si="27"/>
        <v>14865</v>
      </c>
      <c r="M21" s="14">
        <f t="shared" si="22"/>
        <v>3431</v>
      </c>
      <c r="N21" s="4">
        <f t="shared" si="23"/>
        <v>198200</v>
      </c>
      <c r="O21" s="17">
        <f t="shared" si="24"/>
        <v>16517</v>
      </c>
      <c r="P21" s="19">
        <f t="shared" si="28"/>
        <v>3812</v>
      </c>
    </row>
    <row r="22" spans="1:16" x14ac:dyDescent="0.25">
      <c r="A22" s="11">
        <v>8</v>
      </c>
      <c r="B22" s="4">
        <f t="shared" si="14"/>
        <v>132360</v>
      </c>
      <c r="C22" s="13">
        <f t="shared" si="15"/>
        <v>11030</v>
      </c>
      <c r="D22" s="14">
        <f t="shared" si="16"/>
        <v>2546</v>
      </c>
      <c r="E22" s="4">
        <f t="shared" si="17"/>
        <v>154420</v>
      </c>
      <c r="F22" s="13">
        <f t="shared" si="18"/>
        <v>12869</v>
      </c>
      <c r="G22" s="14">
        <f t="shared" si="19"/>
        <v>2970</v>
      </c>
      <c r="H22" s="4">
        <f t="shared" si="20"/>
        <v>176480</v>
      </c>
      <c r="I22" s="17">
        <f t="shared" si="29"/>
        <v>14707</v>
      </c>
      <c r="J22" s="18">
        <f t="shared" si="26"/>
        <v>3394</v>
      </c>
      <c r="K22" s="4">
        <f t="shared" si="21"/>
        <v>198540</v>
      </c>
      <c r="L22" s="16">
        <f t="shared" si="27"/>
        <v>16545</v>
      </c>
      <c r="M22" s="14">
        <f t="shared" si="22"/>
        <v>3819</v>
      </c>
      <c r="N22" s="4">
        <f t="shared" si="23"/>
        <v>220600</v>
      </c>
      <c r="O22" s="17">
        <f t="shared" si="24"/>
        <v>18384</v>
      </c>
      <c r="P22" s="19">
        <f t="shared" si="28"/>
        <v>4243</v>
      </c>
    </row>
    <row r="23" spans="1:16" ht="60" x14ac:dyDescent="0.25">
      <c r="A23" s="21" t="s">
        <v>15</v>
      </c>
      <c r="B23" s="4">
        <f t="shared" si="14"/>
        <v>13440</v>
      </c>
      <c r="C23" s="23">
        <f>B23/12</f>
        <v>1120</v>
      </c>
      <c r="D23" s="24">
        <f>B23/52</f>
        <v>258.46153846153845</v>
      </c>
      <c r="E23" s="4">
        <f t="shared" si="17"/>
        <v>15680</v>
      </c>
      <c r="F23" s="23">
        <f>E23/12</f>
        <v>1306.6666666666667</v>
      </c>
      <c r="G23" s="24">
        <f>E23/52</f>
        <v>301.53846153846155</v>
      </c>
      <c r="H23" s="4">
        <f t="shared" si="20"/>
        <v>17920</v>
      </c>
      <c r="I23" s="8">
        <f>ROUNDUP(H23/12,0)</f>
        <v>1494</v>
      </c>
      <c r="J23" s="27">
        <f>ROUNDUP(H23/52,0)</f>
        <v>345</v>
      </c>
      <c r="K23" s="4">
        <f t="shared" si="21"/>
        <v>20160</v>
      </c>
      <c r="L23" s="23">
        <f>K23/12</f>
        <v>1680</v>
      </c>
      <c r="M23" s="24">
        <f>K23/52</f>
        <v>387.69230769230768</v>
      </c>
      <c r="N23" s="4">
        <f t="shared" si="23"/>
        <v>22400</v>
      </c>
      <c r="O23" s="8">
        <f t="shared" si="24"/>
        <v>1867</v>
      </c>
      <c r="P23" s="28">
        <f>ROUNDUP(N23/52,0)</f>
        <v>431</v>
      </c>
    </row>
    <row r="24" spans="1:16" x14ac:dyDescent="0.25">
      <c r="A24" s="29"/>
      <c r="B24" s="30"/>
      <c r="C24" s="30"/>
      <c r="D24" s="31"/>
      <c r="E24" s="32"/>
      <c r="F24" s="31"/>
      <c r="G24" s="31"/>
      <c r="H24" s="32"/>
      <c r="I24" s="33"/>
      <c r="J24" s="33"/>
      <c r="K24" s="32"/>
      <c r="L24" s="31"/>
      <c r="M24" s="31"/>
      <c r="N24" s="32"/>
      <c r="O24" s="33"/>
      <c r="P24" s="33"/>
    </row>
    <row r="25" spans="1:16" x14ac:dyDescent="0.25">
      <c r="A25" s="34" t="s">
        <v>16</v>
      </c>
      <c r="B25" s="35"/>
      <c r="C25" s="35"/>
      <c r="D25" s="36"/>
      <c r="E25" s="35"/>
      <c r="F25" s="36"/>
      <c r="G25" s="36"/>
      <c r="H25" s="35"/>
      <c r="I25" s="36"/>
    </row>
    <row r="26" spans="1:16" x14ac:dyDescent="0.25">
      <c r="A26" s="34" t="s">
        <v>17</v>
      </c>
      <c r="B26" s="38"/>
      <c r="C26" s="38"/>
      <c r="D26" s="36"/>
      <c r="E26" s="38"/>
      <c r="F26" s="36"/>
      <c r="G26" s="36"/>
    </row>
    <row r="27" spans="1:16" x14ac:dyDescent="0.25">
      <c r="B27" s="39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Lucas, Heather (MDE)</dc:creator>
  <cp:lastModifiedBy>Santamaria, Stacy</cp:lastModifiedBy>
  <dcterms:created xsi:type="dcterms:W3CDTF">2020-10-13T18:19:49Z</dcterms:created>
  <dcterms:modified xsi:type="dcterms:W3CDTF">2020-10-15T14:16:16Z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LucasH@michigan.gov</vt:lpwstr>
  </property>
  <property fmtid="{D5CDD505-2E9C-101B-9397-08002B2CF9AE}" pid="5" name="MSIP_Label_3a2fed65-62e7-46ea-af74-187e0c17143a_SetDate">
    <vt:lpwstr>2020-10-13T18:32:35.1312537Z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4c227851-c031-49d0-8274-e5055c94f1d0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